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er" state="visible" r:id="rId4"/>
    <sheet sheetId="2" name="Berekening" state="visible" r:id="rId5"/>
    <sheet sheetId="3" name="Resultaat" state="visible" r:id="rId6"/>
  </sheets>
  <calcPr calcId="171027"/>
</workbook>
</file>

<file path=xl/sharedStrings.xml><?xml version="1.0" encoding="utf-8"?>
<sst xmlns="http://schemas.openxmlformats.org/spreadsheetml/2006/main" count="121" uniqueCount="89">
  <si>
    <t>Einde saldering 2027 — invoer</t>
  </si>
  <si>
    <t>Pas de blauwe cellen in kolom C aan. Alle berekeningen op de andere tabbladen rekenen direct mee.</t>
  </si>
  <si>
    <t>Tarieven en aannames nagekeken op 9 september 2026, houdbaar tot 8 november 2026.</t>
  </si>
  <si>
    <t>Gedownload op 31 oktober 2026. De actuele versie staat altijd op:</t>
  </si>
  <si>
    <t>salderingswijzer.nl/saldering-2027</t>
  </si>
  <si>
    <t>Wat</t>
  </si>
  <si>
    <t>Waarde</t>
  </si>
  <si>
    <t>Eenheid</t>
  </si>
  <si>
    <t>Toelichting</t>
  </si>
  <si>
    <t>Jouw situatie</t>
  </si>
  <si>
    <t>Jaarverbruik huishouden</t>
  </si>
  <si>
    <t>kWh/jaar</t>
  </si>
  <si>
    <t>Staat op je jaarafrekening</t>
  </si>
  <si>
    <t>Aantal zonnepanelen</t>
  </si>
  <si>
    <t>stuks</t>
  </si>
  <si>
    <t>Wattpiek per paneel</t>
  </si>
  <si>
    <t>Wp</t>
  </si>
  <si>
    <t>Staat op de offerte of het typeplaatje</t>
  </si>
  <si>
    <t>Deel van de opwek dat je direct zelf gebruikt</t>
  </si>
  <si>
    <t>fractie</t>
  </si>
  <si>
    <t>Zonder batterij of sturing meestal 30–40%</t>
  </si>
  <si>
    <t>Afname uit het net (-1 = schatten)</t>
  </si>
  <si>
    <t>Van je jaarafrekening. Nauwkeuriger dan de schatting uit panelen en verbruik.</t>
  </si>
  <si>
    <t>Teruglevering aan het net (-1 = schatten)</t>
  </si>
  <si>
    <t>Van je jaarafrekening</t>
  </si>
  <si>
    <t>Wat je nu per kWh betaalt (all-in)</t>
  </si>
  <si>
    <t>€/kWh</t>
  </si>
  <si>
    <t>Inclusief energiebelasting en btw, exclusief netbeheer en vaste kosten</t>
  </si>
  <si>
    <t>Terugleververgoeding vanaf 2027</t>
  </si>
  <si>
    <t>Vast contract: de wettelijke ondergrens tot 2030 (50% van het kale leveringstarief, zie tabblad Berekening). Een leverancier mag meer betalen. Vervang door wat je leverancier noemt.</t>
  </si>
  <si>
    <t>Terugleverkosten van je leverancier</t>
  </si>
  <si>
    <t>Per teruggeleverde kWh. Per leverancier met bron op salderingswijzer.nl/terugleverkosten-vast-contract</t>
  </si>
  <si>
    <t>Tarieven en aannames — pas aan naar je eigen contract of offerte</t>
  </si>
  <si>
    <t>Opbrengst per Wp per jaar</t>
  </si>
  <si>
    <t>kWh/Wp</t>
  </si>
  <si>
    <t>Landelijk kengetal, in lijn met Milieu Centraal (0,85–0,88)</t>
  </si>
  <si>
    <t>Energiebelasting 2026, inclusief btw</t>
  </si>
  <si>
    <t>Wettelijk tarief; alleen gebruikt voor de wettelijke ondergrens</t>
  </si>
  <si>
    <t>Btw</t>
  </si>
  <si>
    <t>Wettelijke ondergrens terugleververgoeding</t>
  </si>
  <si>
    <t>Tot 2030 minimaal 50% van het kale leveringstarief (Rijksoverheid)</t>
  </si>
  <si>
    <t>Einde saldering 2027 — berekening</t>
  </si>
  <si>
    <t>Elke cel in kolom C is een formule die naar het tabblad Invoer verwijst. Klik op een cel om de formule te zien.</t>
  </si>
  <si>
    <t>Wijzig hier niets: pas de invoer aan, dan volgt deze kolom vanzelf.</t>
  </si>
  <si>
    <t>Stap</t>
  </si>
  <si>
    <t>Uitkomst</t>
  </si>
  <si>
    <t>Geschatte jaaropwek</t>
  </si>
  <si>
    <t>Zonnestroom die je direct zelf gebruikt</t>
  </si>
  <si>
    <t>Hierover betaal je geen stroomprijs, belasting of btw — ook na 2027 niet</t>
  </si>
  <si>
    <t>Teruglevering aan het net</t>
  </si>
  <si>
    <t>Meterstand als ingevuld, anders opwek min direct verbruik</t>
  </si>
  <si>
    <t>Afname uit het net</t>
  </si>
  <si>
    <t>Meterstand als ingevuld, anders verbruik min direct verbruik</t>
  </si>
  <si>
    <t>Deel dat je in 2026 nog mag salderen</t>
  </si>
  <si>
    <t>Salderen kan tot je afname uit het net</t>
  </si>
  <si>
    <t>Teruglevering boven je afname</t>
  </si>
  <si>
    <t>Dit deel kreeg ook in 2026 alleen de terugleververgoeding</t>
  </si>
  <si>
    <t>Netto vergoeding per teruggeleverde kWh</t>
  </si>
  <si>
    <t>Vergoeding min terugleverkosten. Kan negatief zijn.</t>
  </si>
  <si>
    <t>Wettelijke ondergrens bij jouw tarief (ter controle)</t>
  </si>
  <si>
    <t>(all-in tarief − energiebelasting) ÷ (1 + btw) × 50%. Bij een vast contract mag je vergoeding niet lager zijn.</t>
  </si>
  <si>
    <t>Einde saldering 2027 — resultaat</t>
  </si>
  <si>
    <t>Deze uitkomsten volgen uit de formules op het tabblad Berekening en de invoer op het tabblad Invoer.</t>
  </si>
  <si>
    <t>Salderen kan tot en met 31 december 2026; vanaf 1 januari 2027 krijg je voor teruggeleverde stroom alleen de terugleververgoeding (Rijksoverheid).</t>
  </si>
  <si>
    <t>Opwek is geschat met een landelijk kengetal. Vul je meterstanden in op het tabblad Invoer voor een nauwkeuriger antwoord.</t>
  </si>
  <si>
    <t>Geen financieel advies. Vraag voor een definitieve keuze een offerte op maat aan.</t>
  </si>
  <si>
    <t>Resultaat</t>
  </si>
  <si>
    <t>Wat je teruglevering in 2026 waard is</t>
  </si>
  <si>
    <t>€/jaar</t>
  </si>
  <si>
    <t>Gesaldeerde kWh tegen je all-in tarief, het overschot tegen de netto vergoeding</t>
  </si>
  <si>
    <t>Wat diezelfde teruglevering vanaf 2027 waard is</t>
  </si>
  <si>
    <t>Wat het einde van de saldering je per jaar kost</t>
  </si>
  <si>
    <t>Netbeheer, vaste kosten en belastingvermindering veranderen niet en zitten er daarom niet in</t>
  </si>
  <si>
    <t>Hetzelfde per maand</t>
  </si>
  <si>
    <t>€/maand</t>
  </si>
  <si>
    <t>Opbrengst per teruggeleverde kWh in 2026</t>
  </si>
  <si>
    <t>Opbrengst per teruggeleverde kWh vanaf 2027</t>
  </si>
  <si>
    <t>Wat elke kWh oplevert die je zelf gebruikt in plaats van teruglevert</t>
  </si>
  <si>
    <t>Vanaf 2027: je koopt hem niet in, maar krijgt ook geen vergoeding. Dit is wat eigen verbruik verhogen waard is.</t>
  </si>
  <si>
    <t>Waarde van je teruglevering per jaar</t>
  </si>
  <si>
    <t>2026, met saldering</t>
  </si>
  <si>
    <t>Vanaf 2027, zonder saldering</t>
  </si>
  <si>
    <t>Verschil per jaar</t>
  </si>
  <si>
    <t>En nu?</t>
  </si>
  <si>
    <t>Vanaf 2027 bepaalt je leverancier wat teruglevering oplevert en kost. Wat rekent de jouwe?</t>
  </si>
  <si>
    <t>Terugleverkosten per leverancier op salderingswijzer.nl/terugleverkosten-vast-contract</t>
  </si>
  <si>
    <t>Geen terugleverkosten: het dynamische contract van easyEnergy rekent ze aantoonbaar niet. De prijs per kWh staat daar niet vast.</t>
  </si>
  <si>
    <t>Bekijk het aanbod van easyEnergy</t>
  </si>
  <si>
    <t>Affiliate-link: als je via deze link overstapt, ontvangt Salderingswijzer mogelijk een vergoeding. De berekening hierboven staat daar los van.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</si>
</sst>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%"/>
    <numFmt numFmtId="165" formatCode="&quot;€&quot; #,##0.0000"/>
    <numFmt numFmtId="166" formatCode="&quot;€&quot; #,##0.00"/>
    <numFmt numFmtId="167" formatCode="&quot;€&quot; #,##0"/>
  </numFmts>
  <fonts count="15" x14ac:knownFonts="1">
    <font>
      <color theme="1"/>
      <family val="2"/>
      <scheme val="minor"/>
      <sz val="11"/>
      <name val="Calibri"/>
    </font>
    <font>
      <b/>
      <color rgb="FF001B59"/>
      <sz val="14"/>
    </font>
    <font>
      <color rgb="FF5B6472"/>
      <sz val="9"/>
    </font>
    <font>
      <b/>
      <u/>
      <color rgb="FF0B4FD1"/>
      <sz val="9"/>
    </font>
    <font>
      <b/>
      <color rgb="FFFFFFFF"/>
      <sz val="10"/>
    </font>
    <font>
      <b/>
      <color rgb="FF001B59"/>
      <sz val="10"/>
    </font>
    <font>
      <b/>
      <color rgb="FF0B4FD1"/>
    </font>
    <font>
      <i/>
      <color rgb="FF5B6472"/>
      <sz val="9"/>
    </font>
    <font>
      <color rgb="FF001B59"/>
    </font>
    <font/>
    <font>
      <b/>
      <color rgb="FF001B59"/>
      <sz val="11"/>
    </font>
    <font>
      <b/>
    </font>
    <font>
      <b/>
      <color rgb="FF001B59"/>
      <sz val="13"/>
    </font>
    <font>
      <color rgb="FF001B59"/>
      <sz val="10"/>
    </font>
    <font>
      <b/>
      <u/>
      <color rgb="FF0B4FD1"/>
      <sz val="10"/>
    </font>
  </fonts>
  <fills count="5">
    <fill>
      <patternFill patternType="none"/>
    </fill>
    <fill>
      <patternFill patternType="gray125"/>
    </fill>
    <fill>
      <patternFill patternType="solid">
        <fgColor rgb="FF001B59"/>
      </patternFill>
    </fill>
    <fill>
      <patternFill patternType="solid">
        <fgColor rgb="FFF2F5F9"/>
      </patternFill>
    </fill>
    <fill>
      <patternFill patternType="solid">
        <fgColor rgb="FF7DD309"/>
      </patternFill>
    </fill>
  </fills>
  <borders count="2">
    <border>
      <left/>
      <right/>
      <top/>
      <bottom/>
      <diagonal/>
    </border>
    <border>
      <left/>
      <right/>
      <top/>
      <bottom style="hair">
        <color rgb="FFB9C0CC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vertical="center"/>
    </xf>
    <xf numFmtId="0" fontId="5" fillId="3" borderId="0" xfId="0" applyFont="1" applyFill="1"/>
    <xf numFmtId="0" fontId="0" fillId="3" borderId="0" xfId="0" applyFill="1"/>
    <xf numFmtId="3" fontId="6" fillId="0" borderId="1" xfId="0" applyNumberFormat="1" applyFont="1" applyBorder="1"/>
    <xf numFmtId="0" fontId="7" fillId="0" borderId="0" xfId="0" applyFont="1"/>
    <xf numFmtId="164" fontId="6" fillId="0" borderId="1" xfId="0" applyNumberFormat="1" applyFont="1" applyBorder="1"/>
    <xf numFmtId="165" fontId="6" fillId="0" borderId="1" xfId="0" applyNumberFormat="1" applyFont="1" applyBorder="1"/>
    <xf numFmtId="166" fontId="6" fillId="0" borderId="1" xfId="0" applyNumberFormat="1" applyFont="1" applyBorder="1"/>
    <xf numFmtId="3" fontId="8" fillId="0" borderId="1" xfId="0" applyNumberFormat="1" applyFont="1" applyBorder="1"/>
    <xf numFmtId="165" fontId="8" fillId="0" borderId="1" xfId="0" applyNumberFormat="1" applyFont="1" applyBorder="1"/>
    <xf numFmtId="0" fontId="9" fillId="0" borderId="0" xfId="0" applyFont="1"/>
    <xf numFmtId="167" fontId="10" fillId="0" borderId="1" xfId="0" applyNumberFormat="1" applyFont="1" applyBorder="1"/>
    <xf numFmtId="0" fontId="11" fillId="0" borderId="0" xfId="0" applyFont="1"/>
    <xf numFmtId="167" fontId="12" fillId="4" borderId="1" xfId="0" applyNumberFormat="1" applyFont="1" applyFill="1" applyBorder="1"/>
    <xf numFmtId="165" fontId="10" fillId="0" borderId="1" xfId="0" applyNumberFormat="1" applyFont="1" applyBorder="1"/>
    <xf numFmtId="167" fontId="8" fillId="0" borderId="0" xfId="0" applyNumberFormat="1" applyFont="1"/>
    <xf numFmtId="0" fontId="13" fillId="0" borderId="0" xfId="0" applyFont="1"/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alderingswijzer.nl/saldering-2027?utm_source=excel&amp;utm_medium=bestand&amp;utm_campaign=einde-saldering-2027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alderingswijzer.nl/saldering-2027?utm_source=excel&amp;utm_medium=bestand&amp;utm_campaign=einde-saldering-2027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alderingswijzer.nl/saldering-2027?utm_source=excel&amp;utm_medium=bestand&amp;utm_campaign=einde-saldering-2027" TargetMode="External"/><Relationship Id="rId2" Type="http://schemas.openxmlformats.org/officeDocument/2006/relationships/hyperlink" Target="https://www.salderingswijzer.nl/terugleverkosten-vast-contract?utm_source=excel&amp;utm_medium=bestand&amp;utm_campaign=einde-saldering-2027-vervolg" TargetMode="External"/><Relationship Id="rId3" Type="http://schemas.openxmlformats.org/officeDocument/2006/relationships/hyperlink" Target="https://glp8.net/c/?si=19921&amp;li=1848248&amp;wi=421397&amp;ws=xlsx-bestand-saldering-easyenergy&amp;dl=dynamische-energ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3"/>
  <sheetViews>
    <sheetView workbookViewId="0" showGridLines="0"/>
  </sheetViews>
  <sheetFormatPr defaultRowHeight="15" outlineLevelRow="0" outlineLevelCol="0" x14ac:dyDescent="55"/>
  <cols>
    <col min="2" max="2" width="42" customWidth="1"/>
    <col min="3" max="4" width="14" customWidth="1"/>
    <col min="5" max="5" width="46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4" spans="2:2" x14ac:dyDescent="0.25">
      <c r="B4" s="2" t="s">
        <v>2</v>
      </c>
    </row>
    <row r="5" spans="2:2" x14ac:dyDescent="0.25">
      <c r="B5" s="2" t="s">
        <v>3</v>
      </c>
    </row>
    <row r="6" spans="2:2" x14ac:dyDescent="0.25">
      <c r="B6" s="3" t="s">
        <v>4</v>
      </c>
    </row>
    <row r="8" ht="20" customHeight="1" spans="2:5" x14ac:dyDescent="0.25">
      <c r="B8" s="4" t="s">
        <v>5</v>
      </c>
      <c r="C8" s="4" t="s">
        <v>6</v>
      </c>
      <c r="D8" s="4" t="s">
        <v>7</v>
      </c>
      <c r="E8" s="4" t="s">
        <v>8</v>
      </c>
    </row>
    <row r="9" spans="2:5" x14ac:dyDescent="0.25">
      <c r="B9" s="5" t="s">
        <v>9</v>
      </c>
      <c r="C9" s="6"/>
      <c r="D9" s="6"/>
      <c r="E9" s="6"/>
    </row>
    <row r="10" spans="2:5" x14ac:dyDescent="0.25">
      <c r="B10" t="s">
        <v>10</v>
      </c>
      <c r="C10" s="7">
        <v>3000</v>
      </c>
      <c r="D10" s="2" t="s">
        <v>11</v>
      </c>
      <c r="E10" s="8" t="s">
        <v>12</v>
      </c>
    </row>
    <row r="11" spans="2:4" x14ac:dyDescent="0.25">
      <c r="B11" t="s">
        <v>13</v>
      </c>
      <c r="C11" s="7">
        <v>10</v>
      </c>
      <c r="D11" s="2" t="s">
        <v>14</v>
      </c>
    </row>
    <row r="12" spans="2:5" x14ac:dyDescent="0.25">
      <c r="B12" t="s">
        <v>15</v>
      </c>
      <c r="C12" s="7">
        <v>400</v>
      </c>
      <c r="D12" s="2" t="s">
        <v>16</v>
      </c>
      <c r="E12" s="8" t="s">
        <v>17</v>
      </c>
    </row>
    <row r="13" spans="2:5" x14ac:dyDescent="0.25">
      <c r="B13" t="s">
        <v>18</v>
      </c>
      <c r="C13" s="9">
        <v>0.35</v>
      </c>
      <c r="D13" s="2" t="s">
        <v>19</v>
      </c>
      <c r="E13" s="8" t="s">
        <v>20</v>
      </c>
    </row>
    <row r="14" spans="2:5" x14ac:dyDescent="0.25">
      <c r="B14" t="s">
        <v>21</v>
      </c>
      <c r="C14" s="7">
        <v>-1</v>
      </c>
      <c r="D14" s="2" t="s">
        <v>11</v>
      </c>
      <c r="E14" s="8" t="s">
        <v>22</v>
      </c>
    </row>
    <row r="15" spans="2:5" x14ac:dyDescent="0.25">
      <c r="B15" t="s">
        <v>23</v>
      </c>
      <c r="C15" s="7">
        <v>-1</v>
      </c>
      <c r="D15" s="2" t="s">
        <v>11</v>
      </c>
      <c r="E15" s="8" t="s">
        <v>24</v>
      </c>
    </row>
    <row r="16" spans="2:5" x14ac:dyDescent="0.25">
      <c r="B16" t="s">
        <v>25</v>
      </c>
      <c r="C16" s="10">
        <v>0.3</v>
      </c>
      <c r="D16" s="2" t="s">
        <v>26</v>
      </c>
      <c r="E16" s="8" t="s">
        <v>27</v>
      </c>
    </row>
    <row r="17" spans="2:5" x14ac:dyDescent="0.25">
      <c r="B17" t="s">
        <v>28</v>
      </c>
      <c r="C17" s="10">
        <v>0.07816115702479338</v>
      </c>
      <c r="D17" s="2" t="s">
        <v>26</v>
      </c>
      <c r="E17" s="8" t="s">
        <v>29</v>
      </c>
    </row>
    <row r="18" spans="2:5" x14ac:dyDescent="0.25">
      <c r="B18" t="s">
        <v>30</v>
      </c>
      <c r="C18" s="10">
        <v>0</v>
      </c>
      <c r="D18" s="2" t="s">
        <v>26</v>
      </c>
      <c r="E18" s="8" t="s">
        <v>31</v>
      </c>
    </row>
    <row r="19" spans="2:5" x14ac:dyDescent="0.25">
      <c r="B19" s="5" t="s">
        <v>32</v>
      </c>
      <c r="C19" s="6"/>
      <c r="D19" s="6"/>
      <c r="E19" s="6"/>
    </row>
    <row r="20" spans="2:5" x14ac:dyDescent="0.25">
      <c r="B20" t="s">
        <v>33</v>
      </c>
      <c r="C20" s="11">
        <v>0.85</v>
      </c>
      <c r="D20" s="2" t="s">
        <v>34</v>
      </c>
      <c r="E20" s="8" t="s">
        <v>35</v>
      </c>
    </row>
    <row r="21" spans="2:5" x14ac:dyDescent="0.25">
      <c r="B21" t="s">
        <v>36</v>
      </c>
      <c r="C21" s="10">
        <v>0.11085</v>
      </c>
      <c r="D21" s="2" t="s">
        <v>26</v>
      </c>
      <c r="E21" s="8" t="s">
        <v>37</v>
      </c>
    </row>
    <row r="22" spans="2:4" x14ac:dyDescent="0.25">
      <c r="B22" t="s">
        <v>38</v>
      </c>
      <c r="C22" s="9">
        <v>0.21</v>
      </c>
      <c r="D22" s="2" t="s">
        <v>19</v>
      </c>
    </row>
    <row r="23" spans="2:5" x14ac:dyDescent="0.25">
      <c r="B23" t="s">
        <v>39</v>
      </c>
      <c r="C23" s="9">
        <v>0.5</v>
      </c>
      <c r="D23" s="2" t="s">
        <v>19</v>
      </c>
      <c r="E23" s="8" t="s">
        <v>40</v>
      </c>
    </row>
  </sheetData>
  <hyperlinks>
    <hyperlink ref="B6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5"/>
  <sheetViews>
    <sheetView workbookViewId="0" showGridLines="0"/>
  </sheetViews>
  <sheetFormatPr defaultRowHeight="15" outlineLevelRow="0" outlineLevelCol="0" x14ac:dyDescent="55"/>
  <cols>
    <col min="2" max="2" width="46" customWidth="1"/>
    <col min="3" max="4" width="14" customWidth="1"/>
    <col min="5" max="5" width="56" customWidth="1"/>
  </cols>
  <sheetData>
    <row r="2" spans="2:2" x14ac:dyDescent="0.25">
      <c r="B2" s="1" t="s">
        <v>41</v>
      </c>
    </row>
    <row r="3" spans="2:2" x14ac:dyDescent="0.25">
      <c r="B3" s="2" t="s">
        <v>42</v>
      </c>
    </row>
    <row r="4" spans="2:2" x14ac:dyDescent="0.25">
      <c r="B4" s="2" t="s">
        <v>43</v>
      </c>
    </row>
    <row r="5" spans="2:2" x14ac:dyDescent="0.25">
      <c r="B5" s="3" t="s">
        <v>4</v>
      </c>
    </row>
    <row r="7" ht="20" customHeight="1" spans="2:5" x14ac:dyDescent="0.25">
      <c r="B7" s="4" t="s">
        <v>44</v>
      </c>
      <c r="C7" s="4" t="s">
        <v>45</v>
      </c>
      <c r="D7" s="4" t="s">
        <v>7</v>
      </c>
      <c r="E7" s="4" t="s">
        <v>8</v>
      </c>
    </row>
    <row r="8" spans="2:4" x14ac:dyDescent="0.25">
      <c r="B8" t="s">
        <v>46</v>
      </c>
      <c r="C8" s="12">
        <f>ROUND(Invoer!$C$11*Invoer!$C$12*Invoer!$C$20,0)</f>
        <v>3400</v>
      </c>
      <c r="D8" s="2" t="s">
        <v>11</v>
      </c>
    </row>
    <row r="9" spans="2:5" x14ac:dyDescent="0.25">
      <c r="B9" t="s">
        <v>47</v>
      </c>
      <c r="C9" s="12">
        <f>ROUND(Berekening!$C$8*Invoer!$C$13,0)</f>
        <v>1190</v>
      </c>
      <c r="D9" s="2" t="s">
        <v>11</v>
      </c>
      <c r="E9" s="8" t="s">
        <v>48</v>
      </c>
    </row>
    <row r="10" spans="2:5" x14ac:dyDescent="0.25">
      <c r="B10" t="s">
        <v>49</v>
      </c>
      <c r="C10" s="12">
        <f>IF(Invoer!$C$15&gt;=0,Invoer!$C$15,MAX(0,Berekening!$C$8-Berekening!$C$9))</f>
        <v>2210</v>
      </c>
      <c r="D10" s="2" t="s">
        <v>11</v>
      </c>
      <c r="E10" s="8" t="s">
        <v>50</v>
      </c>
    </row>
    <row r="11" spans="2:5" x14ac:dyDescent="0.25">
      <c r="B11" t="s">
        <v>51</v>
      </c>
      <c r="C11" s="12">
        <f>IF(Invoer!$C$14&gt;=0,Invoer!$C$14,MAX(0,Invoer!$C$10-Berekening!$C$9))</f>
        <v>1810</v>
      </c>
      <c r="D11" s="2" t="s">
        <v>11</v>
      </c>
      <c r="E11" s="8" t="s">
        <v>52</v>
      </c>
    </row>
    <row r="12" spans="2:5" x14ac:dyDescent="0.25">
      <c r="B12" t="s">
        <v>53</v>
      </c>
      <c r="C12" s="12">
        <f>MIN(Berekening!$C$10,Berekening!$C$11)</f>
        <v>1810</v>
      </c>
      <c r="D12" s="2" t="s">
        <v>11</v>
      </c>
      <c r="E12" s="8" t="s">
        <v>54</v>
      </c>
    </row>
    <row r="13" spans="2:5" x14ac:dyDescent="0.25">
      <c r="B13" t="s">
        <v>55</v>
      </c>
      <c r="C13" s="12">
        <f>MAX(0,Berekening!$C$10-Berekening!$C$12)</f>
        <v>400</v>
      </c>
      <c r="D13" s="2" t="s">
        <v>11</v>
      </c>
      <c r="E13" s="8" t="s">
        <v>56</v>
      </c>
    </row>
    <row r="14" spans="2:5" x14ac:dyDescent="0.25">
      <c r="B14" t="s">
        <v>57</v>
      </c>
      <c r="C14" s="13">
        <f>Invoer!$C$17-Invoer!$C$18</f>
        <v>0.07816115702479338</v>
      </c>
      <c r="D14" s="2" t="s">
        <v>26</v>
      </c>
      <c r="E14" s="8" t="s">
        <v>58</v>
      </c>
    </row>
    <row r="15" spans="2:5" x14ac:dyDescent="0.25">
      <c r="B15" t="s">
        <v>59</v>
      </c>
      <c r="C15" s="13">
        <f>MAX(0,(Invoer!$C$16-Invoer!$C$21)/(1+Invoer!$C$22)*Invoer!$C$23)</f>
        <v>0.07816115702479338</v>
      </c>
      <c r="D15" s="2" t="s">
        <v>26</v>
      </c>
      <c r="E15" s="8" t="s">
        <v>60</v>
      </c>
    </row>
  </sheetData>
  <hyperlinks>
    <hyperlink ref="B5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1"/>
  <sheetViews>
    <sheetView workbookViewId="0" showGridLines="0"/>
  </sheetViews>
  <sheetFormatPr defaultRowHeight="15" outlineLevelRow="0" outlineLevelCol="0" x14ac:dyDescent="55"/>
  <cols>
    <col min="2" max="2" width="48" customWidth="1"/>
    <col min="3" max="3" width="18" customWidth="1"/>
    <col min="4" max="4" width="14" customWidth="1"/>
    <col min="5" max="5" width="56" customWidth="1"/>
  </cols>
  <sheetData>
    <row r="2" spans="2:2" x14ac:dyDescent="0.25">
      <c r="B2" s="1" t="s">
        <v>61</v>
      </c>
    </row>
    <row r="3" spans="2:2" x14ac:dyDescent="0.25">
      <c r="B3" s="2" t="s">
        <v>62</v>
      </c>
    </row>
    <row r="4" spans="2:2" x14ac:dyDescent="0.25">
      <c r="B4" s="2" t="s">
        <v>63</v>
      </c>
    </row>
    <row r="5" spans="2:2" x14ac:dyDescent="0.25">
      <c r="B5" s="2" t="s">
        <v>64</v>
      </c>
    </row>
    <row r="6" spans="2:2" x14ac:dyDescent="0.25">
      <c r="B6" s="2" t="s">
        <v>65</v>
      </c>
    </row>
    <row r="7" spans="2:2" x14ac:dyDescent="0.25">
      <c r="B7" s="2" t="s">
        <v>2</v>
      </c>
    </row>
    <row r="8" spans="2:2" x14ac:dyDescent="0.25">
      <c r="B8" s="2" t="s">
        <v>3</v>
      </c>
    </row>
    <row r="9" spans="2:2" x14ac:dyDescent="0.25">
      <c r="B9" s="3" t="s">
        <v>4</v>
      </c>
    </row>
    <row r="11" ht="20" customHeight="1" spans="2:5" x14ac:dyDescent="0.25">
      <c r="B11" s="4" t="s">
        <v>66</v>
      </c>
      <c r="C11" s="4" t="s">
        <v>45</v>
      </c>
      <c r="D11" s="4" t="s">
        <v>7</v>
      </c>
      <c r="E11" s="4" t="s">
        <v>8</v>
      </c>
    </row>
    <row r="12" spans="2:5" x14ac:dyDescent="0.25">
      <c r="B12" s="14" t="s">
        <v>67</v>
      </c>
      <c r="C12" s="15">
        <f>Berekening!$C$12*Invoer!$C$16+Berekening!$C$13*Berekening!$C$14</f>
        <v>574.2644628099174</v>
      </c>
      <c r="D12" s="2" t="s">
        <v>68</v>
      </c>
      <c r="E12" s="8" t="s">
        <v>69</v>
      </c>
    </row>
    <row r="13" spans="2:4" x14ac:dyDescent="0.25">
      <c r="B13" s="14" t="s">
        <v>70</v>
      </c>
      <c r="C13" s="15">
        <f>Berekening!$C$10*Berekening!$C$14</f>
        <v>172.73615702479339</v>
      </c>
      <c r="D13" s="2" t="s">
        <v>68</v>
      </c>
    </row>
    <row r="14" spans="2:5" x14ac:dyDescent="0.25">
      <c r="B14" s="16" t="s">
        <v>71</v>
      </c>
      <c r="C14" s="17">
        <f>Resultaat!$C$12-Resultaat!$C$13</f>
        <v>401.528305785124</v>
      </c>
      <c r="D14" s="2" t="s">
        <v>68</v>
      </c>
      <c r="E14" s="8" t="s">
        <v>72</v>
      </c>
    </row>
    <row r="15" spans="2:4" x14ac:dyDescent="0.25">
      <c r="B15" s="14" t="s">
        <v>73</v>
      </c>
      <c r="C15" s="15">
        <f>Resultaat!$C$14/12</f>
        <v>33.46069214876034</v>
      </c>
      <c r="D15" s="2" t="s">
        <v>74</v>
      </c>
    </row>
    <row r="16" spans="2:4" x14ac:dyDescent="0.25">
      <c r="B16" s="14" t="s">
        <v>75</v>
      </c>
      <c r="C16" s="18">
        <f>IF(Berekening!$C$10&gt;0,Resultaat!$C$12/Berekening!$C$10,0)</f>
        <v>0.2598481732171572</v>
      </c>
      <c r="D16" s="2" t="s">
        <v>26</v>
      </c>
    </row>
    <row r="17" spans="2:4" x14ac:dyDescent="0.25">
      <c r="B17" s="14" t="s">
        <v>76</v>
      </c>
      <c r="C17" s="18">
        <f>Berekening!$C$14</f>
        <v>0.07816115702479338</v>
      </c>
      <c r="D17" s="2" t="s">
        <v>26</v>
      </c>
    </row>
    <row r="18" spans="2:5" x14ac:dyDescent="0.25">
      <c r="B18" s="14" t="s">
        <v>77</v>
      </c>
      <c r="C18" s="18">
        <f>Invoer!$C$16-Berekening!$C$14</f>
        <v>0.22183884297520662</v>
      </c>
      <c r="D18" s="2" t="s">
        <v>26</v>
      </c>
      <c r="E18" s="8" t="s">
        <v>78</v>
      </c>
    </row>
    <row r="20" spans="2:5" x14ac:dyDescent="0.25">
      <c r="B20" s="5" t="s">
        <v>79</v>
      </c>
      <c r="C20" s="6"/>
      <c r="D20" s="6"/>
      <c r="E20" s="6"/>
    </row>
    <row r="21" spans="2:4" x14ac:dyDescent="0.25">
      <c r="B21" t="s">
        <v>80</v>
      </c>
      <c r="C21" s="19">
        <f>Resultaat!$C$12</f>
        <v>574.2644628099174</v>
      </c>
      <c r="D21" s="2" t="s">
        <v>68</v>
      </c>
    </row>
    <row r="22" spans="2:4" x14ac:dyDescent="0.25">
      <c r="B22" t="s">
        <v>81</v>
      </c>
      <c r="C22" s="19">
        <f>Resultaat!$C$13</f>
        <v>172.73615702479339</v>
      </c>
      <c r="D22" s="2" t="s">
        <v>68</v>
      </c>
    </row>
    <row r="23" spans="2:4" x14ac:dyDescent="0.25">
      <c r="B23" t="s">
        <v>82</v>
      </c>
      <c r="C23" s="19">
        <f>Resultaat!$C$14</f>
        <v>401.528305785124</v>
      </c>
      <c r="D23" s="2" t="s">
        <v>68</v>
      </c>
    </row>
    <row r="25" spans="2:5" x14ac:dyDescent="0.25">
      <c r="B25" s="5" t="s">
        <v>83</v>
      </c>
      <c r="C25" s="6"/>
      <c r="D25" s="6"/>
      <c r="E25" s="6"/>
    </row>
    <row r="26" spans="2:2" x14ac:dyDescent="0.25">
      <c r="B26" s="20" t="s">
        <v>84</v>
      </c>
    </row>
    <row r="27" spans="2:2" x14ac:dyDescent="0.25">
      <c r="B27" s="21" t="s">
        <v>85</v>
      </c>
    </row>
    <row r="29" spans="2:2" x14ac:dyDescent="0.25">
      <c r="B29" s="20" t="s">
        <v>86</v>
      </c>
    </row>
    <row r="30" spans="2:2" x14ac:dyDescent="0.25">
      <c r="B30" s="21" t="s">
        <v>87</v>
      </c>
    </row>
    <row r="31" spans="2:2" x14ac:dyDescent="0.25">
      <c r="B31" s="8" t="s">
        <v>88</v>
      </c>
    </row>
  </sheetData>
  <hyperlinks>
    <hyperlink ref="B9" r:id="rId1"/>
    <hyperlink ref="B27" r:id="rId2"/>
    <hyperlink ref="B30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Invoer</vt:lpstr>
      <vt:lpstr>Berekening</vt:lpstr>
      <vt:lpstr>Resultaat</vt:lpstr>
    </vt:vector>
  </TitlesOfParts>
  <Company>Salderingswijzer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Salderingswijzer</dc:creator>
  <dc:title>Einde saldering 2027</dc:title>
  <dc:subject>Einde saldering 2027 — rekenmodel met werkende formules</dc:subject>
  <dc:description>Rekenmodel van https://www.salderingswijzer.nl/saldering-2027?utm_source=excel&amp;utm_medium=bestand&amp;utm_campaign=einde-saldering-2027. Tarieven en aannames nagekeken op 9 september 2026.</dc:description>
  <cp:keywords>einde saldering 2027, salderingsregeling, terugleververgoeding, terugleverkosten, zonnepanelen</cp:keywords>
  <cp:category/>
  <cp:lastModifiedBy>Salderingswijzer</cp:lastModifiedBy>
  <dcterms:created xsi:type="dcterms:W3CDTF">2026-10-31T01:45:07Z</dcterms:created>
  <dcterms:modified xsi:type="dcterms:W3CDTF">2026-10-31T01:45:07Z</dcterms:modified>
</cp:coreProperties>
</file>